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htdocs\supports\"/>
    </mc:Choice>
  </mc:AlternateContent>
  <bookViews>
    <workbookView xWindow="22515" yWindow="15" windowWidth="17400" windowHeight="7305" firstSheet="2" activeTab="3"/>
  </bookViews>
  <sheets>
    <sheet name="Title" sheetId="4" state="hidden" r:id="rId1"/>
    <sheet name="Conso" sheetId="1" state="hidden" r:id="rId2"/>
    <sheet name="How to use" sheetId="3" r:id="rId3"/>
    <sheet name="Calculation" sheetId="2" r:id="rId4"/>
  </sheets>
  <calcPr calcId="152511"/>
</workbook>
</file>

<file path=xl/calcChain.xml><?xml version="1.0" encoding="utf-8"?>
<calcChain xmlns="http://schemas.openxmlformats.org/spreadsheetml/2006/main">
  <c r="C26" i="1" l="1"/>
  <c r="C18" i="1"/>
  <c r="B14" i="1"/>
  <c r="E13" i="1"/>
  <c r="E14" i="1" s="1"/>
  <c r="D25" i="1" s="1"/>
  <c r="C14" i="1"/>
  <c r="E16" i="2"/>
  <c r="E15" i="2"/>
  <c r="E14" i="2"/>
  <c r="E13" i="2"/>
  <c r="E12" i="2"/>
  <c r="J16" i="2"/>
  <c r="J15" i="2"/>
  <c r="J14" i="2"/>
  <c r="J13" i="2"/>
  <c r="J12" i="2"/>
  <c r="D16" i="2"/>
  <c r="D15" i="2"/>
  <c r="D19" i="2"/>
  <c r="D10" i="2"/>
  <c r="D11" i="2"/>
  <c r="D13" i="2"/>
  <c r="D14" i="2"/>
  <c r="D9" i="2"/>
  <c r="D18" i="2"/>
  <c r="D12" i="2"/>
  <c r="D17" i="2"/>
  <c r="F14" i="1"/>
  <c r="C19" i="1" s="1"/>
  <c r="C28" i="1" l="1"/>
  <c r="C20" i="1"/>
  <c r="C27" i="1"/>
  <c r="F18" i="2" s="1"/>
  <c r="G18" i="2" s="1"/>
  <c r="C21" i="1"/>
  <c r="D21" i="1"/>
  <c r="C22" i="1"/>
  <c r="D22" i="1"/>
  <c r="C23" i="1"/>
  <c r="F14" i="2" s="1"/>
  <c r="D23" i="1"/>
  <c r="C24" i="1"/>
  <c r="F15" i="2" s="1"/>
  <c r="D24" i="1"/>
  <c r="G15" i="2" s="1"/>
  <c r="C25" i="1"/>
  <c r="J20" i="2"/>
  <c r="C22" i="2" s="1"/>
  <c r="E20" i="2"/>
  <c r="E26" i="1"/>
  <c r="E28" i="1"/>
  <c r="E27" i="1"/>
  <c r="F17" i="2"/>
  <c r="G17" i="2" s="1"/>
  <c r="E22" i="1"/>
  <c r="G12" i="2"/>
  <c r="E21" i="1"/>
  <c r="E25" i="1"/>
  <c r="F11" i="2"/>
  <c r="G11" i="2" s="1"/>
  <c r="E20" i="1"/>
  <c r="E24" i="1"/>
  <c r="G14" i="2"/>
  <c r="E19" i="1"/>
  <c r="E23" i="1"/>
  <c r="F9" i="2"/>
  <c r="F13" i="2"/>
  <c r="E18" i="1"/>
  <c r="F19" i="2"/>
  <c r="G19" i="2" s="1"/>
  <c r="G16" i="2"/>
  <c r="F16" i="2"/>
  <c r="F12" i="2"/>
  <c r="F10" i="2"/>
  <c r="G10" i="2" s="1"/>
  <c r="G13" i="2"/>
  <c r="D20" i="2"/>
  <c r="C23" i="2" l="1"/>
  <c r="D26" i="2" s="1"/>
  <c r="G20" i="2"/>
  <c r="F20" i="2"/>
  <c r="G9" i="2"/>
  <c r="F21" i="2"/>
  <c r="F23" i="2" l="1"/>
  <c r="D27" i="2" s="1"/>
</calcChain>
</file>

<file path=xl/sharedStrings.xml><?xml version="1.0" encoding="utf-8"?>
<sst xmlns="http://schemas.openxmlformats.org/spreadsheetml/2006/main" count="99" uniqueCount="65">
  <si>
    <t>Appareil</t>
  </si>
  <si>
    <t>Repos</t>
  </si>
  <si>
    <t>à vide</t>
  </si>
  <si>
    <t>à pleine charge</t>
  </si>
  <si>
    <t>Courant de pointe</t>
  </si>
  <si>
    <t>Evacuation Afnor</t>
  </si>
  <si>
    <t>Evacuation message</t>
  </si>
  <si>
    <t>Conso</t>
  </si>
  <si>
    <t>Ah</t>
  </si>
  <si>
    <t>Test</t>
  </si>
  <si>
    <t>Afnor</t>
  </si>
  <si>
    <t>Message</t>
  </si>
  <si>
    <t>Temps (en min)</t>
  </si>
  <si>
    <t>Pointe</t>
  </si>
  <si>
    <t>Ratio</t>
  </si>
  <si>
    <t>avec groupe</t>
  </si>
  <si>
    <t>VAS8</t>
  </si>
  <si>
    <t>VAS16</t>
  </si>
  <si>
    <t>VASLINE</t>
  </si>
  <si>
    <t>PRO10</t>
  </si>
  <si>
    <t>PRO20</t>
  </si>
  <si>
    <t>PRO40</t>
  </si>
  <si>
    <t>PRO410</t>
  </si>
  <si>
    <t>PRO220</t>
  </si>
  <si>
    <t>PRO10 sec</t>
  </si>
  <si>
    <t>PRO20 sec</t>
  </si>
  <si>
    <t>PRO40 sec</t>
  </si>
  <si>
    <t>PRO40 secours</t>
  </si>
  <si>
    <t>Watts</t>
  </si>
  <si>
    <t>Vide</t>
  </si>
  <si>
    <t>VAS-LINE</t>
  </si>
  <si>
    <t>Bleue</t>
  </si>
  <si>
    <t>12h05+5min (Ah vide)</t>
  </si>
  <si>
    <t>Version3</t>
  </si>
  <si>
    <t>05/20/2014</t>
  </si>
  <si>
    <t>This Worksheet is used to calculate the Safety Power Supply with EN54-16 VAS Systems.</t>
  </si>
  <si>
    <t>1- Enter the number of device,</t>
  </si>
  <si>
    <t>Green</t>
  </si>
  <si>
    <t>Part:</t>
  </si>
  <si>
    <t>Yellow</t>
  </si>
  <si>
    <t xml:space="preserve">In the other case, "Total Power HP is more important than the system" will appear because your configuration isn't correct. </t>
  </si>
  <si>
    <t>4- In the part,</t>
  </si>
  <si>
    <t>Grey</t>
  </si>
  <si>
    <t>you have the number and the type of Power Supply to use,</t>
  </si>
  <si>
    <t>If "Contact the technical departement" appears, your configuration need more than one Safety Power Supply.</t>
  </si>
  <si>
    <t>In this case, contact the technical departement of MAJORCOM to adjust your system.</t>
  </si>
  <si>
    <t xml:space="preserve">5- In the part, </t>
  </si>
  <si>
    <t>Purple</t>
  </si>
  <si>
    <t xml:space="preserve">you have the number and the type of battery needed. </t>
  </si>
  <si>
    <t>If "Contact the technical departement" appear, your configuration need more than one Safety Power Supply.</t>
  </si>
  <si>
    <t>EN 54-16 VAS System</t>
  </si>
  <si>
    <t>Quantity</t>
  </si>
  <si>
    <t>Products</t>
  </si>
  <si>
    <t>PRO10 spare</t>
  </si>
  <si>
    <t>PRO20 s</t>
  </si>
  <si>
    <t>Site:</t>
  </si>
  <si>
    <t>Total Power HP</t>
  </si>
  <si>
    <t>A     /    Battery:</t>
  </si>
  <si>
    <t>Results:</t>
  </si>
  <si>
    <t>12h05 stand by mode + 5min Alarm</t>
  </si>
  <si>
    <t>2- Enter the total power of HP in your site in Watts,</t>
  </si>
  <si>
    <t>3- If the total power of HP in the site is less than the total power of amplifiers, "OK" will appear in the</t>
  </si>
  <si>
    <t>CALCULATION</t>
  </si>
  <si>
    <t>In the sheet"Calculation":</t>
  </si>
  <si>
    <t>The calculation is made to have 12h05 in stand by mode and 5min in alarm mode full power, according to the NF-508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</si>
</sst>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14" x14ac:knownFonts="1">
    <font>
      <sz val="10"/>
      <name val="Arial"/>
    </font>
    <font>
      <sz val="8"/>
      <name val="Arial"/>
    </font>
    <font>
      <sz val="18"/>
      <name val="Arial"/>
      <family val="2"/>
    </font>
    <font>
      <sz val="18"/>
      <name val="Arial"/>
    </font>
    <font>
      <sz val="10"/>
      <name val="Arial"/>
      <family val="2"/>
    </font>
    <font>
      <b/>
      <u/>
      <sz val="10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0" borderId="3" xfId="0" applyFont="1" applyBorder="1"/>
    <xf numFmtId="164" fontId="0" fillId="0" borderId="1" xfId="0" applyNumberForma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/>
    <xf numFmtId="2" fontId="10" fillId="0" borderId="0" xfId="0" applyNumberFormat="1" applyFont="1" applyFill="1" applyBorder="1" applyAlignment="1">
      <alignment horizontal="center"/>
    </xf>
    <xf numFmtId="0" fontId="10" fillId="0" borderId="6" xfId="0" applyFont="1" applyBorder="1"/>
    <xf numFmtId="1" fontId="10" fillId="3" borderId="7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0" fillId="0" borderId="7" xfId="0" applyFont="1" applyBorder="1"/>
    <xf numFmtId="0" fontId="11" fillId="0" borderId="0" xfId="0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NumberFormat="1" applyFont="1" applyBorder="1" applyAlignment="1" applyProtection="1">
      <alignment horizontal="center"/>
      <protection locked="0"/>
    </xf>
    <xf numFmtId="0" fontId="10" fillId="4" borderId="5" xfId="0" applyNumberFormat="1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2" fillId="7" borderId="1" xfId="2" applyFill="1" applyBorder="1" applyAlignment="1" applyProtection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4" fontId="4" fillId="0" borderId="7" xfId="0" applyNumberFormat="1" applyFont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2" fontId="9" fillId="0" borderId="0" xfId="0" applyNumberFormat="1" applyFont="1" applyFill="1" applyBorder="1" applyProtection="1">
      <protection hidden="1"/>
    </xf>
    <xf numFmtId="2" fontId="9" fillId="0" borderId="0" xfId="0" applyNumberFormat="1" applyFont="1" applyFill="1" applyBorder="1" applyAlignment="1" applyProtection="1">
      <alignment vertical="center"/>
      <protection hidden="1"/>
    </xf>
    <xf numFmtId="2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/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9" fillId="0" borderId="0" xfId="0" applyFont="1"/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0" fillId="3" borderId="0" xfId="0" applyNumberForma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Euro" xfId="1"/>
    <cellStyle name="Lien hypertexte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9525</xdr:rowOff>
    </xdr:from>
    <xdr:to>
      <xdr:col>10</xdr:col>
      <xdr:colOff>190500</xdr:colOff>
      <xdr:row>4</xdr:row>
      <xdr:rowOff>57150</xdr:rowOff>
    </xdr:to>
    <xdr:pic>
      <xdr:nvPicPr>
        <xdr:cNvPr id="3093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5175" y="171450"/>
          <a:ext cx="54006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21</xdr:row>
      <xdr:rowOff>85725</xdr:rowOff>
    </xdr:from>
    <xdr:to>
      <xdr:col>1</xdr:col>
      <xdr:colOff>1876425</xdr:colOff>
      <xdr:row>21</xdr:row>
      <xdr:rowOff>85725</xdr:rowOff>
    </xdr:to>
    <xdr:cxnSp macro="">
      <xdr:nvCxnSpPr>
        <xdr:cNvPr id="5" name="Connecteur droit avec flèche 4"/>
        <xdr:cNvCxnSpPr/>
      </xdr:nvCxnSpPr>
      <xdr:spPr>
        <a:xfrm>
          <a:off x="1981200" y="3848100"/>
          <a:ext cx="657225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266700</xdr:colOff>
      <xdr:row>0</xdr:row>
      <xdr:rowOff>9525</xdr:rowOff>
    </xdr:from>
    <xdr:to>
      <xdr:col>7</xdr:col>
      <xdr:colOff>247650</xdr:colOff>
      <xdr:row>4</xdr:row>
      <xdr:rowOff>57150</xdr:rowOff>
    </xdr:to>
    <xdr:pic>
      <xdr:nvPicPr>
        <xdr:cNvPr id="1178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9525"/>
          <a:ext cx="54006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N1" workbookViewId="0">
      <selection activeCell="O12" sqref="O12"/>
    </sheetView>
  </sheetViews>
  <sheetFormatPr baseColWidth="10" defaultRowHeight="12.75" x14ac:dyDescent="0.2"/>
  <cols>
    <col min="1" max="13" width="0" hidden="1" customWidth="1"/>
  </cols>
  <sheetData>
    <row r="1" spans="1:12" x14ac:dyDescent="0.2">
      <c r="A1" s="51" t="s">
        <v>0</v>
      </c>
      <c r="B1" s="57" t="s">
        <v>9</v>
      </c>
      <c r="C1" s="57" t="s">
        <v>9</v>
      </c>
      <c r="D1" s="57"/>
      <c r="E1" s="57" t="s">
        <v>1</v>
      </c>
      <c r="F1" s="57" t="s">
        <v>5</v>
      </c>
      <c r="G1" s="57" t="s">
        <v>5</v>
      </c>
      <c r="H1" s="57" t="s">
        <v>6</v>
      </c>
      <c r="I1" s="57" t="s">
        <v>6</v>
      </c>
      <c r="J1" s="57" t="s">
        <v>4</v>
      </c>
      <c r="K1" s="57" t="s">
        <v>4</v>
      </c>
      <c r="L1" s="63"/>
    </row>
    <row r="2" spans="1:12" ht="25.5" x14ac:dyDescent="0.2">
      <c r="A2" s="52"/>
      <c r="B2" s="59" t="s">
        <v>2</v>
      </c>
      <c r="C2" s="59" t="s">
        <v>3</v>
      </c>
      <c r="D2" s="59"/>
      <c r="E2" s="59" t="s">
        <v>3</v>
      </c>
      <c r="F2" s="59" t="s">
        <v>2</v>
      </c>
      <c r="G2" s="59" t="s">
        <v>3</v>
      </c>
      <c r="H2" s="59" t="s">
        <v>2</v>
      </c>
      <c r="I2" s="59" t="s">
        <v>3</v>
      </c>
      <c r="J2" s="59" t="s">
        <v>2</v>
      </c>
      <c r="K2" s="59" t="s">
        <v>3</v>
      </c>
      <c r="L2" s="63"/>
    </row>
    <row r="3" spans="1:12" x14ac:dyDescent="0.2">
      <c r="A3" s="51" t="s">
        <v>16</v>
      </c>
      <c r="B3" s="57"/>
      <c r="C3" s="57"/>
      <c r="D3" s="63"/>
      <c r="E3" s="63"/>
      <c r="F3" s="63"/>
      <c r="G3" s="63"/>
      <c r="H3" s="63"/>
      <c r="I3" s="63"/>
      <c r="J3" s="63"/>
      <c r="K3" s="63"/>
      <c r="L3" s="63"/>
    </row>
    <row r="4" spans="1:12" x14ac:dyDescent="0.2">
      <c r="A4" s="51" t="s">
        <v>17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2">
      <c r="A5" s="51" t="s">
        <v>18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2">
      <c r="A6" s="51" t="s">
        <v>19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x14ac:dyDescent="0.2">
      <c r="A7" s="51" t="s">
        <v>20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x14ac:dyDescent="0.2">
      <c r="A8" s="51" t="s">
        <v>23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x14ac:dyDescent="0.2">
      <c r="A9" s="51" t="s">
        <v>21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x14ac:dyDescent="0.2">
      <c r="A10" s="51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x14ac:dyDescent="0.2">
      <c r="A11" s="51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x14ac:dyDescent="0.2">
      <c r="A12" s="51"/>
      <c r="B12" s="57" t="s">
        <v>10</v>
      </c>
      <c r="C12" s="57" t="s">
        <v>11</v>
      </c>
      <c r="D12" s="57"/>
      <c r="E12" s="57" t="s">
        <v>9</v>
      </c>
      <c r="F12" s="57" t="s">
        <v>1</v>
      </c>
      <c r="G12" s="63"/>
      <c r="H12" s="63"/>
      <c r="I12" s="63"/>
      <c r="J12" s="63"/>
      <c r="K12" s="63"/>
      <c r="L12" s="63"/>
    </row>
    <row r="13" spans="1:12" x14ac:dyDescent="0.2">
      <c r="A13" s="51" t="s">
        <v>12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2">
      <c r="A14" s="51" t="s">
        <v>14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x14ac:dyDescent="0.2">
      <c r="A15" s="54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x14ac:dyDescent="0.2">
      <c r="A16" s="51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x14ac:dyDescent="0.2">
      <c r="A17" s="53" t="s">
        <v>0</v>
      </c>
      <c r="B17" s="57" t="s">
        <v>13</v>
      </c>
      <c r="C17" s="57" t="s">
        <v>7</v>
      </c>
      <c r="D17" s="57" t="s">
        <v>29</v>
      </c>
      <c r="E17" s="51" t="s">
        <v>15</v>
      </c>
      <c r="F17" s="63"/>
      <c r="G17" s="63"/>
      <c r="H17" s="63"/>
      <c r="I17" s="63"/>
      <c r="J17" s="63"/>
      <c r="K17" s="63"/>
      <c r="L17" s="63"/>
    </row>
    <row r="18" spans="1:12" x14ac:dyDescent="0.2">
      <c r="A18" s="51" t="s">
        <v>16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x14ac:dyDescent="0.2">
      <c r="A19" s="51" t="s">
        <v>17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x14ac:dyDescent="0.2">
      <c r="A20" s="51" t="s">
        <v>18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x14ac:dyDescent="0.2">
      <c r="A21" s="51" t="s">
        <v>19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x14ac:dyDescent="0.2">
      <c r="A22" s="51" t="s">
        <v>20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x14ac:dyDescent="0.2">
      <c r="A23" s="51" t="s">
        <v>23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x14ac:dyDescent="0.2">
      <c r="A24" s="51" t="s">
        <v>21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x14ac:dyDescent="0.2">
      <c r="A25" s="51" t="s">
        <v>22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x14ac:dyDescent="0.2">
      <c r="A26" s="51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x14ac:dyDescent="0.2">
      <c r="A27" s="51" t="s">
        <v>25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x14ac:dyDescent="0.2">
      <c r="A28" s="51" t="s">
        <v>26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</sheetData>
  <sheetProtection password="DC1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8"/>
  </sheetPr>
  <dimension ref="A1:R37"/>
  <sheetViews>
    <sheetView topLeftCell="O1" workbookViewId="0">
      <selection activeCell="S18" sqref="S18"/>
    </sheetView>
  </sheetViews>
  <sheetFormatPr baseColWidth="10" defaultRowHeight="12.75" x14ac:dyDescent="0.2"/>
  <cols>
    <col min="1" max="1" width="19" style="51" hidden="1" customWidth="1"/>
    <col min="2" max="2" width="14.140625" style="51" hidden="1" customWidth="1"/>
    <col min="3" max="3" width="18.28515625" style="51" hidden="1" customWidth="1"/>
    <col min="4" max="4" width="14.7109375" style="51" hidden="1" customWidth="1"/>
    <col min="5" max="5" width="17.85546875" style="51" hidden="1" customWidth="1"/>
    <col min="6" max="6" width="22.140625" style="51" hidden="1" customWidth="1"/>
    <col min="7" max="7" width="17.28515625" style="51" hidden="1" customWidth="1"/>
    <col min="8" max="8" width="20.28515625" style="51" hidden="1" customWidth="1"/>
    <col min="9" max="9" width="17.7109375" style="51" hidden="1" customWidth="1"/>
    <col min="10" max="10" width="18.5703125" style="51" hidden="1" customWidth="1"/>
    <col min="11" max="11" width="11.42578125" style="51" hidden="1" customWidth="1"/>
    <col min="12" max="12" width="17.140625" style="58" hidden="1" customWidth="1"/>
    <col min="13" max="13" width="16.7109375" hidden="1" customWidth="1"/>
    <col min="14" max="14" width="0" hidden="1" customWidth="1"/>
  </cols>
  <sheetData>
    <row r="1" spans="1:18" x14ac:dyDescent="0.2">
      <c r="B1" s="57"/>
      <c r="C1" s="57"/>
      <c r="D1" s="57"/>
      <c r="E1" s="57"/>
      <c r="F1" s="57"/>
      <c r="G1" s="57"/>
      <c r="H1" s="57"/>
      <c r="I1" s="57"/>
      <c r="J1" s="57"/>
      <c r="K1" s="57"/>
      <c r="M1" s="21"/>
      <c r="N1" s="21"/>
      <c r="O1" s="21"/>
      <c r="P1" s="21"/>
      <c r="Q1" s="21"/>
      <c r="R1" s="21"/>
    </row>
    <row r="2" spans="1:18" x14ac:dyDescent="0.2">
      <c r="A2" s="52"/>
      <c r="B2" s="59"/>
      <c r="C2" s="59"/>
      <c r="D2" s="59"/>
      <c r="E2" s="59"/>
      <c r="F2" s="59"/>
      <c r="G2" s="59"/>
      <c r="H2" s="59"/>
      <c r="I2" s="59"/>
      <c r="J2" s="59"/>
      <c r="K2" s="59"/>
      <c r="M2" s="21"/>
      <c r="N2" s="21"/>
      <c r="O2" s="21"/>
      <c r="P2" s="21"/>
      <c r="Q2" s="21"/>
      <c r="R2" s="21"/>
    </row>
    <row r="3" spans="1:18" x14ac:dyDescent="0.2">
      <c r="B3" s="57"/>
      <c r="C3" s="57">
        <v>0.18</v>
      </c>
      <c r="D3" s="57"/>
      <c r="E3" s="57">
        <v>0.18</v>
      </c>
      <c r="F3" s="57"/>
      <c r="G3" s="57">
        <v>0.18</v>
      </c>
      <c r="H3" s="57"/>
      <c r="I3" s="57">
        <v>0.18</v>
      </c>
      <c r="J3" s="57"/>
      <c r="K3" s="57">
        <v>0.18</v>
      </c>
      <c r="M3" s="21"/>
      <c r="N3" s="21"/>
      <c r="O3" s="21"/>
      <c r="P3" s="21"/>
      <c r="Q3" s="21"/>
      <c r="R3" s="21"/>
    </row>
    <row r="4" spans="1:18" x14ac:dyDescent="0.2">
      <c r="B4" s="57"/>
      <c r="C4" s="57">
        <v>0.38</v>
      </c>
      <c r="D4" s="57"/>
      <c r="E4" s="57">
        <v>0.38</v>
      </c>
      <c r="F4" s="57"/>
      <c r="G4" s="57">
        <v>0.38</v>
      </c>
      <c r="H4" s="57"/>
      <c r="I4" s="57">
        <v>0.38</v>
      </c>
      <c r="J4" s="57"/>
      <c r="K4" s="57">
        <v>0.38</v>
      </c>
      <c r="M4" s="21"/>
      <c r="N4" s="21"/>
      <c r="O4" s="21"/>
      <c r="P4" s="21"/>
      <c r="Q4" s="21"/>
      <c r="R4" s="21"/>
    </row>
    <row r="5" spans="1:18" x14ac:dyDescent="0.2">
      <c r="B5" s="57"/>
      <c r="C5" s="57">
        <v>0.18</v>
      </c>
      <c r="D5" s="57"/>
      <c r="E5" s="57">
        <v>0.18</v>
      </c>
      <c r="F5" s="57"/>
      <c r="G5" s="57">
        <v>0.18</v>
      </c>
      <c r="H5" s="57"/>
      <c r="I5" s="57">
        <v>0.18</v>
      </c>
      <c r="J5" s="57"/>
      <c r="K5" s="57">
        <v>0.18</v>
      </c>
      <c r="M5" s="29"/>
      <c r="N5" s="29"/>
      <c r="O5" s="21"/>
      <c r="P5" s="21"/>
      <c r="Q5" s="21"/>
      <c r="R5" s="21"/>
    </row>
    <row r="6" spans="1:18" x14ac:dyDescent="0.2">
      <c r="B6" s="57">
        <v>0.4</v>
      </c>
      <c r="C6" s="57">
        <v>1.1000000000000001</v>
      </c>
      <c r="D6" s="57"/>
      <c r="E6" s="57">
        <v>0.22</v>
      </c>
      <c r="F6" s="57">
        <v>0.57999999999999996</v>
      </c>
      <c r="G6" s="57">
        <v>2.2999999999999998</v>
      </c>
      <c r="H6" s="57">
        <v>0.55000000000000004</v>
      </c>
      <c r="I6" s="57">
        <v>1.5</v>
      </c>
      <c r="J6" s="57">
        <v>0.6</v>
      </c>
      <c r="K6" s="57">
        <v>5</v>
      </c>
      <c r="M6" s="29"/>
      <c r="N6" s="29"/>
      <c r="O6" s="21"/>
      <c r="P6" s="21"/>
      <c r="Q6" s="21"/>
      <c r="R6" s="21"/>
    </row>
    <row r="7" spans="1:18" x14ac:dyDescent="0.2">
      <c r="B7" s="57">
        <v>0.56000000000000005</v>
      </c>
      <c r="C7" s="57">
        <v>2.1</v>
      </c>
      <c r="D7" s="57"/>
      <c r="E7" s="57">
        <v>0.28999999999999998</v>
      </c>
      <c r="F7" s="57">
        <v>0.66</v>
      </c>
      <c r="G7" s="57">
        <v>4.8</v>
      </c>
      <c r="H7" s="57">
        <v>0.62</v>
      </c>
      <c r="I7" s="57">
        <v>3</v>
      </c>
      <c r="J7" s="57">
        <v>0.75</v>
      </c>
      <c r="K7" s="57">
        <v>10</v>
      </c>
      <c r="M7" s="29"/>
      <c r="N7" s="29"/>
      <c r="O7" s="21"/>
      <c r="P7" s="21"/>
      <c r="Q7" s="21"/>
      <c r="R7" s="21"/>
    </row>
    <row r="8" spans="1:18" x14ac:dyDescent="0.2">
      <c r="B8" s="57">
        <v>0.74</v>
      </c>
      <c r="C8" s="57">
        <v>5.3</v>
      </c>
      <c r="D8" s="57"/>
      <c r="E8" s="57">
        <v>0.56000000000000005</v>
      </c>
      <c r="F8" s="57">
        <v>1.0900000000000001</v>
      </c>
      <c r="G8" s="57">
        <v>11</v>
      </c>
      <c r="H8" s="57">
        <v>1.01</v>
      </c>
      <c r="I8" s="57">
        <v>6.2</v>
      </c>
      <c r="J8" s="57">
        <v>1.3</v>
      </c>
      <c r="K8" s="57">
        <v>19</v>
      </c>
      <c r="M8" s="29"/>
      <c r="N8" s="29"/>
      <c r="O8" s="21"/>
      <c r="P8" s="21"/>
      <c r="Q8" s="21"/>
      <c r="R8" s="21"/>
    </row>
    <row r="9" spans="1:18" x14ac:dyDescent="0.2">
      <c r="B9" s="57">
        <v>0.88</v>
      </c>
      <c r="C9" s="57">
        <v>5.6</v>
      </c>
      <c r="D9" s="57"/>
      <c r="E9" s="57">
        <v>0.6</v>
      </c>
      <c r="F9" s="57">
        <v>1.21</v>
      </c>
      <c r="G9" s="57">
        <v>12</v>
      </c>
      <c r="H9" s="57">
        <v>1.08</v>
      </c>
      <c r="I9" s="57">
        <v>6.7</v>
      </c>
      <c r="J9" s="57">
        <v>1.4</v>
      </c>
      <c r="K9" s="57">
        <v>20</v>
      </c>
      <c r="M9" s="29"/>
      <c r="N9" s="29"/>
      <c r="O9" s="21"/>
      <c r="P9" s="21"/>
      <c r="Q9" s="21"/>
      <c r="R9" s="21"/>
    </row>
    <row r="10" spans="1:18" x14ac:dyDescent="0.2">
      <c r="B10" s="57">
        <v>0.92</v>
      </c>
      <c r="C10" s="57">
        <v>5.9</v>
      </c>
      <c r="D10" s="57"/>
      <c r="E10" s="57">
        <v>0.71</v>
      </c>
      <c r="F10" s="57">
        <v>1.1100000000000001</v>
      </c>
      <c r="G10" s="57">
        <v>11.9</v>
      </c>
      <c r="H10" s="57">
        <v>0.97</v>
      </c>
      <c r="I10" s="57">
        <v>6.9</v>
      </c>
      <c r="J10" s="57">
        <v>1.2</v>
      </c>
      <c r="K10" s="57">
        <v>19</v>
      </c>
      <c r="M10" s="29"/>
      <c r="N10" s="29"/>
      <c r="O10" s="21"/>
      <c r="P10" s="21"/>
      <c r="Q10" s="21"/>
      <c r="R10" s="21"/>
    </row>
    <row r="11" spans="1:18" x14ac:dyDescent="0.2">
      <c r="M11" s="29"/>
      <c r="N11" s="29"/>
      <c r="O11" s="21"/>
      <c r="P11" s="21"/>
      <c r="Q11" s="21"/>
      <c r="R11" s="21"/>
    </row>
    <row r="12" spans="1:18" x14ac:dyDescent="0.2">
      <c r="B12" s="57"/>
      <c r="C12" s="57"/>
      <c r="D12" s="57"/>
      <c r="E12" s="57"/>
      <c r="F12" s="57"/>
      <c r="M12" s="29"/>
      <c r="N12" s="29"/>
      <c r="O12" s="21"/>
      <c r="P12" s="21"/>
      <c r="Q12" s="21"/>
      <c r="R12" s="21"/>
    </row>
    <row r="13" spans="1:18" x14ac:dyDescent="0.2">
      <c r="B13" s="56">
        <v>0.1</v>
      </c>
      <c r="C13" s="56">
        <v>0.4</v>
      </c>
      <c r="D13" s="56"/>
      <c r="E13" s="56">
        <f>1.6/60</f>
        <v>2.6666666666666668E-2</v>
      </c>
      <c r="F13" s="56">
        <v>1.33</v>
      </c>
      <c r="G13" s="53"/>
      <c r="H13" s="53"/>
      <c r="I13" s="53"/>
      <c r="J13" s="53"/>
      <c r="K13" s="53"/>
      <c r="M13" s="21"/>
      <c r="N13" s="21"/>
      <c r="O13" s="21"/>
      <c r="P13" s="21"/>
      <c r="Q13" s="21"/>
      <c r="R13" s="21"/>
    </row>
    <row r="14" spans="1:18" x14ac:dyDescent="0.2">
      <c r="B14" s="60">
        <f>B13/(B13+C13+0.05)</f>
        <v>0.18181818181818182</v>
      </c>
      <c r="C14" s="60">
        <f>C13/(B13+C13+0.05)</f>
        <v>0.72727272727272729</v>
      </c>
      <c r="D14" s="60"/>
      <c r="E14" s="60">
        <f>E13/(E13+F13)</f>
        <v>1.9656019656019656E-2</v>
      </c>
      <c r="F14" s="60">
        <f>F13/(E13+F13)</f>
        <v>0.9803439803439804</v>
      </c>
      <c r="G14" s="53"/>
      <c r="H14" s="53"/>
      <c r="I14" s="53"/>
      <c r="J14" s="53"/>
      <c r="K14" s="53"/>
      <c r="M14" s="21"/>
      <c r="N14" s="21"/>
      <c r="O14" s="21"/>
      <c r="P14" s="21"/>
      <c r="Q14" s="21"/>
      <c r="R14" s="21"/>
    </row>
    <row r="15" spans="1:18" x14ac:dyDescent="0.2">
      <c r="A15" s="54"/>
      <c r="B15" s="55"/>
      <c r="C15" s="55"/>
      <c r="D15" s="55"/>
      <c r="E15" s="55"/>
      <c r="F15" s="55"/>
      <c r="G15" s="55"/>
      <c r="H15" s="53"/>
      <c r="I15" s="53"/>
      <c r="J15" s="53"/>
      <c r="K15" s="53"/>
      <c r="M15" s="21"/>
      <c r="N15" s="21"/>
      <c r="O15" s="21"/>
      <c r="P15" s="21"/>
      <c r="Q15" s="21"/>
      <c r="R15" s="21"/>
    </row>
    <row r="16" spans="1:18" x14ac:dyDescent="0.2">
      <c r="G16" s="56"/>
      <c r="H16" s="53"/>
      <c r="I16" s="53"/>
      <c r="J16" s="53"/>
      <c r="K16" s="53"/>
      <c r="M16" s="21"/>
      <c r="N16" s="21"/>
      <c r="O16" s="21"/>
      <c r="P16" s="21"/>
      <c r="Q16" s="21"/>
      <c r="R16" s="21"/>
    </row>
    <row r="17" spans="1:18" x14ac:dyDescent="0.2">
      <c r="A17" s="53"/>
      <c r="B17" s="57"/>
      <c r="C17" s="57"/>
      <c r="D17" s="57"/>
      <c r="G17" s="56"/>
      <c r="H17" s="53"/>
      <c r="I17" s="53"/>
      <c r="J17" s="53"/>
      <c r="K17" s="53"/>
      <c r="M17" s="21"/>
      <c r="N17" s="21"/>
      <c r="O17" s="21"/>
      <c r="P17" s="21"/>
      <c r="Q17" s="21"/>
      <c r="R17" s="21"/>
    </row>
    <row r="18" spans="1:18" x14ac:dyDescent="0.2">
      <c r="B18" s="57">
        <v>0.18</v>
      </c>
      <c r="C18" s="57">
        <f>1.25*(12.084*(E14*C3+F14*E3)+0.084*(B14*G3+C14*I3))</f>
        <v>2.7360818181818187</v>
      </c>
      <c r="D18" s="57"/>
      <c r="E18" s="60">
        <f>1*(12.084*(E14*C3+F14*E3)+0.084*(B14*G3+C14*I3))</f>
        <v>2.1888654545454549</v>
      </c>
      <c r="G18" s="56"/>
      <c r="H18" s="53"/>
      <c r="I18" s="53"/>
      <c r="J18" s="53"/>
      <c r="K18" s="53"/>
      <c r="M18" s="21"/>
      <c r="N18" s="21"/>
      <c r="O18" s="21"/>
      <c r="P18" s="21"/>
      <c r="Q18" s="21"/>
      <c r="R18" s="21"/>
    </row>
    <row r="19" spans="1:18" x14ac:dyDescent="0.2">
      <c r="B19" s="57">
        <v>0.38</v>
      </c>
      <c r="C19" s="57">
        <f>1.25*(12.084*(E14*C4+F14*E4)+0.084*(B14*G4+C14*I4))</f>
        <v>5.7761727272727281</v>
      </c>
      <c r="D19" s="57"/>
      <c r="E19" s="60">
        <f>1*(12.084*(E14*C4+F14*E4)+0.084*(B14*G4+C14*I4))</f>
        <v>4.6209381818181825</v>
      </c>
      <c r="G19" s="56"/>
      <c r="H19" s="53"/>
      <c r="I19" s="53"/>
      <c r="J19" s="53"/>
      <c r="K19" s="53"/>
      <c r="M19" s="21"/>
      <c r="N19" s="21"/>
      <c r="O19" s="21"/>
      <c r="P19" s="21"/>
      <c r="Q19" s="21"/>
      <c r="R19" s="21"/>
    </row>
    <row r="20" spans="1:18" x14ac:dyDescent="0.2">
      <c r="B20" s="57">
        <v>0.18</v>
      </c>
      <c r="C20" s="57">
        <f>1.25*(12.084*(E14*C5+F14*E5)+0.084*(B14*G5+C14*I5))</f>
        <v>2.7360818181818187</v>
      </c>
      <c r="D20" s="57"/>
      <c r="E20" s="60">
        <f>1*(12.084*(E14*C5+F14*E5)+0.084*(B14*G5+C14*I5))</f>
        <v>2.1888654545454549</v>
      </c>
      <c r="G20" s="56"/>
      <c r="H20" s="53"/>
      <c r="I20" s="53"/>
      <c r="J20" s="53"/>
      <c r="K20" s="53"/>
      <c r="M20" s="21"/>
      <c r="N20" s="21"/>
      <c r="O20" s="21"/>
      <c r="P20" s="21"/>
      <c r="Q20" s="21"/>
      <c r="R20" s="21"/>
    </row>
    <row r="21" spans="1:18" x14ac:dyDescent="0.2">
      <c r="B21" s="57">
        <v>5</v>
      </c>
      <c r="C21" s="57">
        <f>1.25*(12.084*(E14*C6+F14*E6)+0.084*(B14*G6+C14*I6))</f>
        <v>3.7428302211302213</v>
      </c>
      <c r="D21" s="57">
        <f>1*(12.084*(E14*B6+F14*E6)+0.084*(B14*F6+C14*H6))</f>
        <v>2.7436923832923834</v>
      </c>
      <c r="E21" s="60">
        <f>1*(12.084*(E14*C6+F14*E6)+0.084*(B14*G6+C14*I6))</f>
        <v>2.9942641769041769</v>
      </c>
      <c r="G21" s="56"/>
      <c r="H21" s="53"/>
      <c r="I21" s="53"/>
      <c r="J21" s="53"/>
      <c r="K21" s="53"/>
      <c r="M21" s="21"/>
      <c r="N21" s="21"/>
      <c r="O21" s="21"/>
      <c r="P21" s="21"/>
      <c r="Q21" s="21"/>
      <c r="R21" s="21"/>
    </row>
    <row r="22" spans="1:18" x14ac:dyDescent="0.2">
      <c r="B22" s="57">
        <v>10</v>
      </c>
      <c r="C22" s="57">
        <f>1.25*(12.084*(E14*C7+F14*E7)+0.084*(B14*G7+C14*I7))</f>
        <v>5.2385738329238327</v>
      </c>
      <c r="D22" s="57">
        <f>1*(12.084*(E14*B7+F14*E7)+0.084*(B14*F7+C14*H7))</f>
        <v>3.6164476658476663</v>
      </c>
      <c r="E22" s="60">
        <f>1*(12.084*(E14*C7+F14*E7)+0.084*(B14*G7+C14*I7))</f>
        <v>4.1908590663390664</v>
      </c>
      <c r="G22" s="56"/>
      <c r="H22" s="53"/>
      <c r="I22" s="53"/>
      <c r="J22" s="53"/>
      <c r="K22" s="53"/>
      <c r="M22" s="21"/>
      <c r="N22" s="21"/>
      <c r="O22" s="21"/>
      <c r="P22" s="21"/>
      <c r="Q22" s="21"/>
      <c r="R22" s="21"/>
    </row>
    <row r="23" spans="1:18" x14ac:dyDescent="0.2">
      <c r="B23" s="57">
        <v>19</v>
      </c>
      <c r="C23" s="57">
        <f>1.25*(12.084*(E14*C8+F14*E8)+0.084*(B14*G8+C14*I8))</f>
        <v>10.549580343980345</v>
      </c>
      <c r="D23" s="57">
        <f>1*(12.084*(E14*B8+F14*E8)+0.084*(B14*F8+C14*H8))</f>
        <v>6.8881432923832939</v>
      </c>
      <c r="E23" s="60">
        <f>1*(12.084*(E14*C8+F14*E8)+0.084*(B14*G8+C14*I8))</f>
        <v>8.4396642751842759</v>
      </c>
      <c r="G23" s="53"/>
      <c r="H23" s="53"/>
      <c r="I23" s="53"/>
      <c r="J23" s="53"/>
      <c r="K23" s="53"/>
      <c r="M23" s="21"/>
      <c r="N23" s="21"/>
      <c r="O23" s="21"/>
      <c r="P23" s="21"/>
      <c r="Q23" s="21"/>
      <c r="R23" s="21"/>
    </row>
    <row r="24" spans="1:18" x14ac:dyDescent="0.2">
      <c r="B24" s="57">
        <v>20</v>
      </c>
      <c r="C24" s="57">
        <f>1.25*(12.084*(E14*C9+F14*E9)+0.084*(B14*G9+C14*I9))</f>
        <v>11.288248157248157</v>
      </c>
      <c r="D24" s="57">
        <f>1*(12.084*(E14*B9+F14*E9)+0.084*(B14*F9+C14*H9))</f>
        <v>7.4013647174447179</v>
      </c>
      <c r="E24" s="60">
        <f>1*(12.084*(E14*C9+F14*E9)+0.084*(B14*G9+C14*I9))</f>
        <v>9.030598525798526</v>
      </c>
      <c r="G24" s="53"/>
      <c r="H24" s="53"/>
      <c r="I24" s="53"/>
      <c r="J24" s="53"/>
      <c r="K24" s="53"/>
      <c r="M24" s="21"/>
      <c r="N24" s="21"/>
      <c r="O24" s="21"/>
      <c r="P24" s="21"/>
      <c r="Q24" s="21"/>
      <c r="R24" s="21"/>
    </row>
    <row r="25" spans="1:18" x14ac:dyDescent="0.2">
      <c r="B25" s="57">
        <v>19</v>
      </c>
      <c r="C25" s="57">
        <f>1.25*(12.084*(E14*C10+F14*E10)+0.084*(B14*G10+C14*I10))</f>
        <v>13.019573587223586</v>
      </c>
      <c r="D25" s="57">
        <f>1*(12.084*(E14*B10+F14*E10)+0.084*(B14*F10+C14*H10))</f>
        <v>8.7057308108108096</v>
      </c>
      <c r="E25" s="60">
        <f>1*(12.084*(E14*C10+F14*E10)+0.084*(B14*G10+C14*I10))</f>
        <v>10.41565886977887</v>
      </c>
      <c r="G25" s="53"/>
      <c r="H25" s="53"/>
      <c r="I25" s="53"/>
      <c r="J25" s="53"/>
      <c r="K25" s="53"/>
      <c r="M25" s="21"/>
      <c r="N25" s="21"/>
      <c r="O25" s="21"/>
      <c r="P25" s="21"/>
      <c r="Q25" s="21"/>
      <c r="R25" s="21"/>
    </row>
    <row r="26" spans="1:18" x14ac:dyDescent="0.2">
      <c r="B26" s="57">
        <v>0.53</v>
      </c>
      <c r="C26" s="57">
        <f>1.25*(12.084*(E14*B6+F14*E6)+0.084*E6)</f>
        <v>3.3996427518427517</v>
      </c>
      <c r="D26" s="57"/>
      <c r="E26" s="60">
        <f>1*(12.084*(E14*B6+F14*E6)+0.084*E6)</f>
        <v>2.7197142014742015</v>
      </c>
      <c r="G26" s="53"/>
      <c r="H26" s="53"/>
      <c r="I26" s="53"/>
      <c r="J26" s="53"/>
      <c r="K26" s="53"/>
      <c r="M26" s="21"/>
      <c r="N26" s="21"/>
      <c r="O26" s="21"/>
      <c r="P26" s="21"/>
      <c r="Q26" s="21"/>
      <c r="R26" s="21"/>
    </row>
    <row r="27" spans="1:18" x14ac:dyDescent="0.2">
      <c r="B27" s="57">
        <v>0.56000000000000005</v>
      </c>
      <c r="C27" s="57">
        <f>1.25*(12.084*(E14*B7+F14*E7)+0.084*E7)</f>
        <v>4.4910641277641279</v>
      </c>
      <c r="D27" s="57"/>
      <c r="E27" s="60">
        <f>1*(12.084*(E14*B7+F14*E7)+0.084*E7)</f>
        <v>3.5928513022113027</v>
      </c>
      <c r="G27" s="53"/>
      <c r="H27" s="53"/>
      <c r="I27" s="53"/>
      <c r="J27" s="53"/>
      <c r="K27" s="53"/>
      <c r="M27" s="21"/>
      <c r="N27" s="21"/>
      <c r="O27" s="21"/>
      <c r="P27" s="21"/>
      <c r="Q27" s="21"/>
      <c r="R27" s="21"/>
    </row>
    <row r="28" spans="1:18" x14ac:dyDescent="0.2">
      <c r="B28" s="57">
        <v>1.02</v>
      </c>
      <c r="C28" s="57">
        <f>1.25*(12.084*(E14*B9+F14*E9)+0.084*E9)</f>
        <v>9.2091331695331711</v>
      </c>
      <c r="D28" s="57"/>
      <c r="E28" s="60">
        <f>1*(12.084*(E14*B9+F14*E9)+0.084*E9)</f>
        <v>7.3673065356265361</v>
      </c>
      <c r="F28" s="53"/>
      <c r="G28" s="53"/>
      <c r="H28" s="53"/>
      <c r="I28" s="53"/>
      <c r="J28" s="53"/>
      <c r="K28" s="53"/>
      <c r="M28" s="21"/>
      <c r="N28" s="21"/>
      <c r="O28" s="21"/>
      <c r="P28" s="21"/>
      <c r="Q28" s="21"/>
      <c r="R28" s="21"/>
    </row>
    <row r="29" spans="1:18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8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8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8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</sheetData>
  <sheetProtection password="DC1B" sheet="1" objects="1" scenarios="1" formatCells="0" formatColumns="0" formatRows="0" insertColumns="0" insertRows="0" insertHyperlinks="0" deleteColumns="0" deleteRows="0" sort="0" autoFilter="0" pivotTables="0"/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4:O25"/>
  <sheetViews>
    <sheetView showGridLines="0" workbookViewId="0">
      <selection activeCell="D10" sqref="D10"/>
    </sheetView>
  </sheetViews>
  <sheetFormatPr baseColWidth="10" defaultRowHeight="12.75" x14ac:dyDescent="0.2"/>
  <cols>
    <col min="3" max="3" width="17.42578125" customWidth="1"/>
    <col min="4" max="4" width="14.7109375" customWidth="1"/>
    <col min="5" max="5" width="12.42578125" customWidth="1"/>
    <col min="6" max="6" width="13.5703125" customWidth="1"/>
    <col min="7" max="7" width="10.7109375" customWidth="1"/>
    <col min="8" max="8" width="13.140625" customWidth="1"/>
    <col min="12" max="12" width="17.7109375" customWidth="1"/>
    <col min="13" max="13" width="11.42578125" customWidth="1"/>
    <col min="14" max="14" width="12.5703125" customWidth="1"/>
  </cols>
  <sheetData>
    <row r="4" spans="2:15" x14ac:dyDescent="0.2">
      <c r="B4" s="61" t="s">
        <v>33</v>
      </c>
    </row>
    <row r="5" spans="2:15" x14ac:dyDescent="0.2">
      <c r="B5" s="62" t="s">
        <v>34</v>
      </c>
    </row>
    <row r="7" spans="2:15" ht="18.75" x14ac:dyDescent="0.3">
      <c r="B7" s="35" t="s">
        <v>35</v>
      </c>
    </row>
    <row r="8" spans="2:15" ht="18.75" x14ac:dyDescent="0.3">
      <c r="B8" s="35" t="s">
        <v>64</v>
      </c>
    </row>
    <row r="9" spans="2:15" ht="13.5" thickBot="1" x14ac:dyDescent="0.25"/>
    <row r="10" spans="2:15" ht="16.5" thickBot="1" x14ac:dyDescent="0.3">
      <c r="B10" s="36" t="s">
        <v>63</v>
      </c>
      <c r="C10" s="37"/>
      <c r="D10" s="34" t="s">
        <v>62</v>
      </c>
    </row>
    <row r="12" spans="2:15" ht="15" x14ac:dyDescent="0.2">
      <c r="C12" s="37" t="s">
        <v>36</v>
      </c>
      <c r="D12" s="37"/>
      <c r="E12" s="37"/>
      <c r="F12" s="39" t="s">
        <v>38</v>
      </c>
      <c r="G12" s="40" t="s">
        <v>37</v>
      </c>
      <c r="H12" s="37"/>
      <c r="I12" s="37"/>
      <c r="J12" s="37"/>
      <c r="K12" s="37"/>
      <c r="L12" s="37"/>
      <c r="M12" s="37"/>
    </row>
    <row r="13" spans="2:15" ht="15" x14ac:dyDescent="0.2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2:15" ht="15" x14ac:dyDescent="0.2">
      <c r="C14" s="37" t="s">
        <v>60</v>
      </c>
      <c r="D14" s="37"/>
      <c r="E14" s="37"/>
      <c r="F14" s="37"/>
      <c r="G14" s="37"/>
      <c r="H14" s="39" t="s">
        <v>38</v>
      </c>
      <c r="I14" s="45" t="s">
        <v>31</v>
      </c>
      <c r="J14" s="37"/>
      <c r="K14" s="37"/>
      <c r="L14" s="37"/>
      <c r="M14" s="37"/>
    </row>
    <row r="15" spans="2:15" ht="15" x14ac:dyDescent="0.2"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2:15" ht="15" x14ac:dyDescent="0.2">
      <c r="C16" s="37" t="s">
        <v>61</v>
      </c>
      <c r="D16" s="37"/>
      <c r="E16" s="37"/>
      <c r="F16" s="37"/>
      <c r="G16" s="37"/>
      <c r="H16" s="37"/>
      <c r="I16" s="37"/>
      <c r="J16" s="37"/>
      <c r="K16" s="38" t="s">
        <v>38</v>
      </c>
      <c r="L16" s="41" t="s">
        <v>39</v>
      </c>
      <c r="M16" s="39"/>
      <c r="N16" s="43"/>
      <c r="O16" s="43"/>
    </row>
    <row r="17" spans="3:13" ht="15" x14ac:dyDescent="0.2">
      <c r="C17" s="37"/>
      <c r="D17" s="38" t="s">
        <v>40</v>
      </c>
      <c r="E17" s="37"/>
      <c r="F17" s="37"/>
      <c r="G17" s="37"/>
      <c r="H17" s="37"/>
      <c r="I17" s="37"/>
      <c r="J17" s="37"/>
      <c r="K17" s="37"/>
      <c r="L17" s="37"/>
      <c r="M17" s="37"/>
    </row>
    <row r="18" spans="3:13" ht="15" x14ac:dyDescent="0.2">
      <c r="C18" s="37"/>
      <c r="D18" s="38"/>
      <c r="E18" s="37"/>
      <c r="F18" s="37"/>
      <c r="G18" s="37"/>
      <c r="H18" s="37"/>
      <c r="I18" s="37"/>
      <c r="J18" s="37"/>
      <c r="K18" s="37"/>
      <c r="L18" s="37"/>
      <c r="M18" s="37"/>
    </row>
    <row r="19" spans="3:13" ht="15" x14ac:dyDescent="0.2">
      <c r="C19" s="37" t="s">
        <v>41</v>
      </c>
      <c r="D19" s="42" t="s">
        <v>42</v>
      </c>
      <c r="E19" s="37" t="s">
        <v>43</v>
      </c>
      <c r="F19" s="37"/>
      <c r="G19" s="37"/>
      <c r="H19" s="37"/>
      <c r="I19" s="37"/>
      <c r="J19" s="37"/>
      <c r="K19" s="37"/>
      <c r="L19" s="37"/>
      <c r="M19" s="37"/>
    </row>
    <row r="20" spans="3:13" ht="15" x14ac:dyDescent="0.2">
      <c r="C20" s="37"/>
      <c r="D20" s="37" t="s">
        <v>44</v>
      </c>
      <c r="E20" s="37"/>
      <c r="F20" s="37"/>
      <c r="G20" s="37"/>
      <c r="H20" s="37"/>
      <c r="I20" s="37"/>
      <c r="J20" s="37"/>
      <c r="K20" s="37"/>
      <c r="L20" s="37"/>
      <c r="M20" s="37"/>
    </row>
    <row r="21" spans="3:13" ht="15" x14ac:dyDescent="0.2">
      <c r="C21" s="37"/>
      <c r="D21" s="37" t="s">
        <v>45</v>
      </c>
      <c r="E21" s="37"/>
      <c r="F21" s="37"/>
      <c r="G21" s="37"/>
      <c r="H21" s="37"/>
      <c r="I21" s="37"/>
      <c r="J21" s="37"/>
      <c r="K21" s="37"/>
      <c r="L21" s="37"/>
      <c r="M21" s="37"/>
    </row>
    <row r="22" spans="3:13" ht="15" x14ac:dyDescent="0.2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3:13" ht="15" x14ac:dyDescent="0.2">
      <c r="C23" s="37" t="s">
        <v>46</v>
      </c>
      <c r="D23" s="44" t="s">
        <v>47</v>
      </c>
      <c r="E23" s="37" t="s">
        <v>48</v>
      </c>
      <c r="F23" s="37"/>
      <c r="G23" s="37"/>
      <c r="H23" s="37"/>
      <c r="I23" s="37"/>
      <c r="J23" s="37"/>
      <c r="K23" s="37"/>
      <c r="L23" s="37"/>
      <c r="M23" s="37"/>
    </row>
    <row r="24" spans="3:13" ht="15" x14ac:dyDescent="0.2">
      <c r="C24" s="37"/>
      <c r="D24" s="37" t="s">
        <v>49</v>
      </c>
      <c r="E24" s="37"/>
      <c r="F24" s="37"/>
      <c r="G24" s="37"/>
      <c r="H24" s="37"/>
      <c r="I24" s="37"/>
      <c r="J24" s="37"/>
      <c r="K24" s="37"/>
      <c r="L24" s="37"/>
      <c r="M24" s="37"/>
    </row>
    <row r="25" spans="3:13" ht="15" x14ac:dyDescent="0.2">
      <c r="C25" s="37"/>
      <c r="D25" s="37" t="s">
        <v>45</v>
      </c>
      <c r="E25" s="37"/>
      <c r="F25" s="37"/>
      <c r="G25" s="37"/>
      <c r="H25" s="37"/>
      <c r="I25" s="37"/>
      <c r="J25" s="37"/>
      <c r="K25" s="37"/>
      <c r="L25" s="37"/>
      <c r="M25" s="37"/>
    </row>
  </sheetData>
  <sheetProtection password="DC1B" sheet="1" objects="1" scenarios="1" formatCells="0" formatColumns="0" formatRows="0" insertColumns="0" insertRows="0" insertHyperlinks="0" deleteColumns="0" deleteRows="0" sort="0" autoFilter="0" pivotTables="0"/>
  <hyperlinks>
    <hyperlink ref="D10" location="Calculation!A1" display="CALCULATION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indexed="16"/>
  </sheetPr>
  <dimension ref="B6:L29"/>
  <sheetViews>
    <sheetView showGridLines="0" tabSelected="1" zoomScaleNormal="100" workbookViewId="0"/>
  </sheetViews>
  <sheetFormatPr baseColWidth="10" defaultRowHeight="12.75" x14ac:dyDescent="0.2"/>
  <cols>
    <col min="2" max="2" width="31.5703125" customWidth="1"/>
    <col min="3" max="3" width="11.42578125" customWidth="1"/>
    <col min="4" max="4" width="17.140625" style="21" customWidth="1"/>
    <col min="5" max="5" width="16.42578125" style="21" hidden="1" customWidth="1"/>
    <col min="6" max="6" width="21.140625" style="21" customWidth="1"/>
    <col min="7" max="7" width="17.42578125" style="21" hidden="1" customWidth="1"/>
    <col min="8" max="8" width="8.85546875" style="21" customWidth="1"/>
    <col min="9" max="9" width="15.5703125" style="21" customWidth="1"/>
    <col min="10" max="10" width="0" hidden="1" customWidth="1"/>
  </cols>
  <sheetData>
    <row r="6" spans="2:12" ht="19.5" thickBot="1" x14ac:dyDescent="0.35">
      <c r="B6" s="68" t="s">
        <v>50</v>
      </c>
      <c r="C6" s="68"/>
      <c r="D6" s="68"/>
      <c r="E6" s="68"/>
      <c r="F6" s="68"/>
      <c r="G6" s="68"/>
      <c r="H6" s="68"/>
    </row>
    <row r="7" spans="2:12" ht="24" thickBot="1" x14ac:dyDescent="0.4">
      <c r="B7" s="12" t="s">
        <v>55</v>
      </c>
      <c r="C7" s="69"/>
      <c r="D7" s="70"/>
      <c r="E7" s="70"/>
      <c r="F7" s="70"/>
      <c r="G7" s="70"/>
      <c r="H7" s="71"/>
      <c r="I7" s="27"/>
    </row>
    <row r="8" spans="2:12" ht="13.5" thickBot="1" x14ac:dyDescent="0.25">
      <c r="B8" s="19" t="s">
        <v>52</v>
      </c>
      <c r="C8" s="3" t="s">
        <v>51</v>
      </c>
      <c r="D8" s="46"/>
      <c r="E8" s="46"/>
      <c r="F8" s="46"/>
      <c r="G8" s="46" t="s">
        <v>32</v>
      </c>
      <c r="H8" s="46"/>
      <c r="I8" s="46"/>
      <c r="J8" s="20"/>
      <c r="K8" s="13"/>
      <c r="L8" s="13"/>
    </row>
    <row r="9" spans="2:12" x14ac:dyDescent="0.2">
      <c r="B9" s="4" t="s">
        <v>16</v>
      </c>
      <c r="C9" s="9">
        <v>0</v>
      </c>
      <c r="D9" s="8">
        <f>C9*Conso!B18</f>
        <v>0</v>
      </c>
      <c r="E9" s="8"/>
      <c r="F9" s="7">
        <f>C9*Conso!C18</f>
        <v>0</v>
      </c>
      <c r="G9" s="46">
        <f>F9</f>
        <v>0</v>
      </c>
      <c r="H9" s="46"/>
      <c r="I9" s="46"/>
      <c r="J9" s="20"/>
      <c r="K9" s="13"/>
      <c r="L9" s="13"/>
    </row>
    <row r="10" spans="2:12" x14ac:dyDescent="0.2">
      <c r="B10" s="5" t="s">
        <v>17</v>
      </c>
      <c r="C10" s="10">
        <v>0</v>
      </c>
      <c r="D10" s="8">
        <f>C10*Conso!B19</f>
        <v>0</v>
      </c>
      <c r="E10" s="8"/>
      <c r="F10" s="7">
        <f>C10*Conso!C19</f>
        <v>0</v>
      </c>
      <c r="G10" s="46">
        <f>F10</f>
        <v>0</v>
      </c>
      <c r="H10" s="46"/>
      <c r="I10" s="46"/>
      <c r="J10" s="20"/>
      <c r="K10" s="13"/>
      <c r="L10" s="13"/>
    </row>
    <row r="11" spans="2:12" x14ac:dyDescent="0.2">
      <c r="B11" s="17" t="s">
        <v>30</v>
      </c>
      <c r="C11" s="10">
        <v>0</v>
      </c>
      <c r="D11" s="8">
        <f>C11*Conso!B20</f>
        <v>0</v>
      </c>
      <c r="E11" s="8"/>
      <c r="F11" s="7">
        <f>C11*Conso!C20</f>
        <v>0</v>
      </c>
      <c r="G11" s="46">
        <f>F11</f>
        <v>0</v>
      </c>
      <c r="H11" s="46"/>
      <c r="I11" s="46"/>
      <c r="J11" s="47"/>
      <c r="K11" s="13"/>
      <c r="L11" s="13"/>
    </row>
    <row r="12" spans="2:12" x14ac:dyDescent="0.2">
      <c r="B12" s="5" t="s">
        <v>19</v>
      </c>
      <c r="C12" s="10">
        <v>0</v>
      </c>
      <c r="D12" s="8">
        <f>C12*Conso!B21</f>
        <v>0</v>
      </c>
      <c r="E12" s="8">
        <f>C12*Conso!J6</f>
        <v>0</v>
      </c>
      <c r="F12" s="7">
        <f>C12*Conso!C21</f>
        <v>0</v>
      </c>
      <c r="G12" s="46">
        <f>C12*Conso!D21</f>
        <v>0</v>
      </c>
      <c r="H12" s="46"/>
      <c r="I12" s="46"/>
      <c r="J12" s="20">
        <f>120*C12</f>
        <v>0</v>
      </c>
      <c r="K12" s="13"/>
      <c r="L12" s="13"/>
    </row>
    <row r="13" spans="2:12" x14ac:dyDescent="0.2">
      <c r="B13" s="5" t="s">
        <v>20</v>
      </c>
      <c r="C13" s="10">
        <v>0</v>
      </c>
      <c r="D13" s="8">
        <f>C13*Conso!B22</f>
        <v>0</v>
      </c>
      <c r="E13" s="8">
        <f>C13*Conso!J7</f>
        <v>0</v>
      </c>
      <c r="F13" s="7">
        <f>C13*Conso!C22</f>
        <v>0</v>
      </c>
      <c r="G13" s="46">
        <f>C13*Conso!D22</f>
        <v>0</v>
      </c>
      <c r="H13" s="46"/>
      <c r="I13" s="46"/>
      <c r="J13" s="20">
        <f>240*C13</f>
        <v>0</v>
      </c>
      <c r="K13" s="13"/>
      <c r="L13" s="13"/>
    </row>
    <row r="14" spans="2:12" x14ac:dyDescent="0.2">
      <c r="B14" s="5" t="s">
        <v>23</v>
      </c>
      <c r="C14" s="10">
        <v>0</v>
      </c>
      <c r="D14" s="8">
        <f>C14*Conso!B23</f>
        <v>0</v>
      </c>
      <c r="E14" s="8">
        <f>C14*Conso!J8</f>
        <v>0</v>
      </c>
      <c r="F14" s="7">
        <f>C14*Conso!C23</f>
        <v>0</v>
      </c>
      <c r="G14" s="46">
        <f>C14*Conso!D23</f>
        <v>0</v>
      </c>
      <c r="H14" s="46"/>
      <c r="I14" s="46"/>
      <c r="J14" s="20">
        <f>480*C14</f>
        <v>0</v>
      </c>
      <c r="K14" s="13"/>
      <c r="L14" s="13"/>
    </row>
    <row r="15" spans="2:12" x14ac:dyDescent="0.2">
      <c r="B15" s="5" t="s">
        <v>21</v>
      </c>
      <c r="C15" s="10">
        <v>0</v>
      </c>
      <c r="D15" s="8">
        <f>C15*20</f>
        <v>0</v>
      </c>
      <c r="E15" s="8">
        <f>C15*Conso!J9</f>
        <v>0</v>
      </c>
      <c r="F15" s="7">
        <f>C15*Conso!C24</f>
        <v>0</v>
      </c>
      <c r="G15" s="46">
        <f>C15*Conso!D24</f>
        <v>0</v>
      </c>
      <c r="H15" s="46"/>
      <c r="I15" s="46"/>
      <c r="J15" s="20">
        <f>480*C15</f>
        <v>0</v>
      </c>
      <c r="K15" s="13"/>
      <c r="L15" s="13"/>
    </row>
    <row r="16" spans="2:12" x14ac:dyDescent="0.2">
      <c r="B16" s="5" t="s">
        <v>22</v>
      </c>
      <c r="C16" s="10">
        <v>0</v>
      </c>
      <c r="D16" s="8">
        <f>C16*Conso!B25</f>
        <v>0</v>
      </c>
      <c r="E16" s="8">
        <f>C16*Conso!J10</f>
        <v>0</v>
      </c>
      <c r="F16" s="7">
        <f>C16*Conso!C25</f>
        <v>0</v>
      </c>
      <c r="G16" s="46">
        <f>C16*Conso!D25</f>
        <v>0</v>
      </c>
      <c r="H16" s="46"/>
      <c r="I16" s="46"/>
      <c r="J16" s="20">
        <f>480*C16</f>
        <v>0</v>
      </c>
      <c r="K16" s="13"/>
      <c r="L16" s="13"/>
    </row>
    <row r="17" spans="2:12" x14ac:dyDescent="0.2">
      <c r="B17" s="5" t="s">
        <v>53</v>
      </c>
      <c r="C17" s="10">
        <v>0</v>
      </c>
      <c r="D17" s="8">
        <f>C17*Conso!B26</f>
        <v>0</v>
      </c>
      <c r="E17" s="8"/>
      <c r="F17" s="7">
        <f>C17*Conso!C26</f>
        <v>0</v>
      </c>
      <c r="G17" s="46">
        <f>F17</f>
        <v>0</v>
      </c>
      <c r="H17" s="46"/>
      <c r="I17" s="46"/>
      <c r="J17" s="20"/>
      <c r="K17" s="13"/>
      <c r="L17" s="13"/>
    </row>
    <row r="18" spans="2:12" x14ac:dyDescent="0.2">
      <c r="B18" s="5" t="s">
        <v>54</v>
      </c>
      <c r="C18" s="10">
        <v>0</v>
      </c>
      <c r="D18" s="8">
        <f>C18*Conso!B27</f>
        <v>0</v>
      </c>
      <c r="E18" s="8"/>
      <c r="F18" s="7">
        <f>C18*Conso!C27</f>
        <v>0</v>
      </c>
      <c r="G18" s="46">
        <f>F18</f>
        <v>0</v>
      </c>
      <c r="H18" s="46"/>
      <c r="I18" s="46"/>
      <c r="J18" s="20"/>
      <c r="K18" s="13"/>
      <c r="L18" s="13"/>
    </row>
    <row r="19" spans="2:12" ht="13.5" thickBot="1" x14ac:dyDescent="0.25">
      <c r="B19" s="6" t="s">
        <v>27</v>
      </c>
      <c r="C19" s="11">
        <v>0</v>
      </c>
      <c r="D19" s="8">
        <f>C19*Conso!B28</f>
        <v>0</v>
      </c>
      <c r="E19" s="8"/>
      <c r="F19" s="7">
        <f>C19*Conso!C28</f>
        <v>0</v>
      </c>
      <c r="G19" s="46">
        <f>F19</f>
        <v>0</v>
      </c>
      <c r="H19" s="46"/>
      <c r="I19" s="46"/>
      <c r="J19" s="20"/>
      <c r="K19" s="13"/>
      <c r="L19" s="13"/>
    </row>
    <row r="20" spans="2:12" ht="13.5" thickBot="1" x14ac:dyDescent="0.25">
      <c r="B20" s="2"/>
      <c r="C20" s="30"/>
      <c r="D20" s="8">
        <f>D9+D10+D11+D17+D18+D19</f>
        <v>0</v>
      </c>
      <c r="E20" s="8">
        <f>E12+E13+E14+E15+E16+E17+E18+E19</f>
        <v>0</v>
      </c>
      <c r="F20" s="7">
        <f>F12+F13+F14+F15+F16</f>
        <v>0</v>
      </c>
      <c r="G20" s="46">
        <f>G12+G13+G14+G15+G16</f>
        <v>0</v>
      </c>
      <c r="H20" s="46"/>
      <c r="I20" s="46"/>
      <c r="J20" s="20">
        <f>J9+J10+J11+J12+J13+J14+J15+J16+J17+J18+J19+1</f>
        <v>1</v>
      </c>
      <c r="K20" s="13"/>
      <c r="L20" s="13"/>
    </row>
    <row r="21" spans="2:12" ht="13.5" thickBot="1" x14ac:dyDescent="0.25">
      <c r="B21" s="20" t="s">
        <v>56</v>
      </c>
      <c r="C21" s="31">
        <v>0</v>
      </c>
      <c r="D21" s="48" t="s">
        <v>28</v>
      </c>
      <c r="E21" s="49"/>
      <c r="F21" s="7">
        <f>F9+F10+F11+F17+F18+F19</f>
        <v>0</v>
      </c>
      <c r="G21" s="46"/>
      <c r="H21" s="46"/>
      <c r="I21" s="46"/>
      <c r="J21" s="50"/>
      <c r="K21" s="13"/>
      <c r="L21" s="13"/>
    </row>
    <row r="22" spans="2:12" ht="13.5" thickBot="1" x14ac:dyDescent="0.25">
      <c r="B22" s="2"/>
      <c r="C22" s="67" t="str">
        <f>IF(C21=0,"-",IF(C21&gt;(J20-0.1),"Total Power HP is more important than the system","OK"))</f>
        <v>-</v>
      </c>
      <c r="D22" s="67"/>
      <c r="E22" s="67"/>
      <c r="F22" s="67"/>
      <c r="G22" s="22"/>
      <c r="H22" s="22"/>
      <c r="I22" s="28"/>
    </row>
    <row r="23" spans="2:12" ht="13.5" thickBot="1" x14ac:dyDescent="0.25">
      <c r="B23" s="14" t="s">
        <v>59</v>
      </c>
      <c r="C23" s="18">
        <f>D20+E20+(C21/10)*0.39+0.5</f>
        <v>0.5</v>
      </c>
      <c r="D23" s="23" t="s">
        <v>57</v>
      </c>
      <c r="E23" s="23"/>
      <c r="F23" s="25">
        <f>G20+(C21/J20)*(F20-G20)+F21+2</f>
        <v>2</v>
      </c>
      <c r="G23" s="24"/>
      <c r="H23" s="26" t="s">
        <v>8</v>
      </c>
      <c r="I23" s="29"/>
    </row>
    <row r="24" spans="2:12" ht="13.5" thickBot="1" x14ac:dyDescent="0.25">
      <c r="B24" s="16"/>
    </row>
    <row r="25" spans="2:12" ht="13.5" thickBot="1" x14ac:dyDescent="0.25">
      <c r="B25" s="16" t="s">
        <v>58</v>
      </c>
      <c r="C25" s="15" t="s">
        <v>51</v>
      </c>
      <c r="D25" s="75" t="s">
        <v>52</v>
      </c>
      <c r="E25" s="76"/>
      <c r="F25" s="77"/>
    </row>
    <row r="26" spans="2:12" ht="13.5" customHeight="1" x14ac:dyDescent="0.2">
      <c r="B26" s="13"/>
      <c r="C26" s="32">
        <v>1</v>
      </c>
      <c r="D26" s="72" t="str">
        <f>IF(C23&lt;45,"AESRK 24V MS40",IF(C23&lt;160,"AESRK 24V MS150",IF(C23&gt;160,"Contact the technical departement")))</f>
        <v>AESRK 24V MS40</v>
      </c>
      <c r="E26" s="73"/>
      <c r="F26" s="74"/>
    </row>
    <row r="27" spans="2:12" ht="13.5" thickBot="1" x14ac:dyDescent="0.25">
      <c r="B27" s="13"/>
      <c r="C27" s="33">
        <v>2</v>
      </c>
      <c r="D27" s="64" t="str">
        <f>IF(F23&lt;27,"Battery 24Ah",IF(F23&lt;41,"Battery 38Ah",IF(F23&lt;68,"Battery 65Ah",IF(F23&lt;82,"Battery 78Ah",IF(F23&lt;108,"Battery 100Ah",IF(F23&lt;128,"Battery 120Ah",IF(F23&gt;128,"Contact the technical departement")))))))</f>
        <v>Battery 24Ah</v>
      </c>
      <c r="E27" s="65"/>
      <c r="F27" s="66"/>
    </row>
    <row r="28" spans="2:12" x14ac:dyDescent="0.2">
      <c r="C28" s="1"/>
    </row>
    <row r="29" spans="2:12" x14ac:dyDescent="0.2">
      <c r="C29" s="1"/>
    </row>
  </sheetData>
  <sheetProtection password="DC1B" sheet="1" objects="1" scenarios="1" formatCells="0" formatColumns="0" formatRows="0" insertColumns="0" insertRows="0" insertHyperlinks="0" deleteColumns="0" deleteRows="0" sort="0" autoFilter="0" pivotTables="0"/>
  <mergeCells count="6">
    <mergeCell ref="D27:F27"/>
    <mergeCell ref="C22:F22"/>
    <mergeCell ref="B6:H6"/>
    <mergeCell ref="C7:H7"/>
    <mergeCell ref="D26:F26"/>
    <mergeCell ref="D25:F25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Title</vt:lpstr>
      <vt:lpstr>Conso</vt:lpstr>
      <vt:lpstr>How to use</vt:lpstr>
      <vt:lpstr>Calculation</vt:lpstr>
    </vt:vector>
  </TitlesOfParts>
  <Company>MAJORCOM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Schmidt</dc:creator>
  <cp:lastModifiedBy>Nicolas CORDONNIER</cp:lastModifiedBy>
  <cp:lastPrinted>2002-12-03T08:23:53Z</cp:lastPrinted>
  <dcterms:created xsi:type="dcterms:W3CDTF">2002-11-29T14:30:29Z</dcterms:created>
  <dcterms:modified xsi:type="dcterms:W3CDTF">2014-07-25T08:24:19Z</dcterms:modified>
</cp:coreProperties>
</file>